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firstSheet="2" activeTab="3"/>
  </bookViews>
  <sheets>
    <sheet name="FORMULARIO#2" sheetId="1" r:id="rId1"/>
    <sheet name="PARA ESCRIBIR" sheetId="2" r:id="rId2"/>
    <sheet name="DATOS" sheetId="3" r:id="rId3"/>
    <sheet name="FORMULA#3" sheetId="4" r:id="rId4"/>
  </sheets>
  <definedNames>
    <definedName name="datos">'DATOS'!$A$7:$C$26</definedName>
    <definedName name="PRESUPUESTO">'DATOS'!$A$4:$C$4</definedName>
  </definedNames>
  <calcPr fullCalcOnLoad="1"/>
</workbook>
</file>

<file path=xl/comments2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comments3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<sst xmlns="http://schemas.openxmlformats.org/spreadsheetml/2006/main" count="75" uniqueCount="44">
  <si>
    <t>PROPONENTES</t>
  </si>
  <si>
    <t>VALOR DE LA PROPUESTA TOTAL</t>
  </si>
  <si>
    <t>PRESUPUESTO OFICIAL</t>
  </si>
  <si>
    <t>RANGO ADMISIBLE</t>
  </si>
  <si>
    <t>SI</t>
  </si>
  <si>
    <t>NO</t>
  </si>
  <si>
    <t>VALORES ADMISIBLES</t>
  </si>
  <si>
    <t>NÚMERO DE PROPONENTES</t>
  </si>
  <si>
    <t>EVALUACIÓN</t>
  </si>
  <si>
    <t>Factor Multiplicador y correcto diligenciamiento del formulario</t>
  </si>
  <si>
    <t>Valor en el rango admisible</t>
  </si>
  <si>
    <t>ADMISIBLE PARA LA EVALUACIÓN</t>
  </si>
  <si>
    <t xml:space="preserve">FORMULA #3 MEDIA ARITMÉTICA </t>
  </si>
  <si>
    <t>MEDIA ARITMÉTICA INICIAL M</t>
  </si>
  <si>
    <t>MEDIA ARITMÉTICA FINAL Mf</t>
  </si>
  <si>
    <t>DISCREPANSIA</t>
  </si>
  <si>
    <t>VALOR BASICO DE LA PROPUESTA</t>
  </si>
  <si>
    <t>UNIVERSIDAD DEL CAUCA</t>
  </si>
  <si>
    <t>Nombre REPRESENTANTE LEGAL_________________________________</t>
  </si>
  <si>
    <t>FECHA:</t>
  </si>
  <si>
    <t>_______________</t>
  </si>
  <si>
    <t>No.</t>
  </si>
  <si>
    <t>COMENTARIO IMPORTANTE</t>
  </si>
  <si>
    <t>PROGRAMADORES_</t>
  </si>
  <si>
    <t>JUAN PABLO MELO ORTIZ</t>
  </si>
  <si>
    <t>NIKANDRO MUÑOZ</t>
  </si>
  <si>
    <t>PRESUPUESTO OFICIAL ANTES DE IVA</t>
  </si>
  <si>
    <t>LIMITE SUPERIOR</t>
  </si>
  <si>
    <t>LIMITE INFERIOR</t>
  </si>
  <si>
    <t>JOSE EDUARDO OÑATE GARZON</t>
  </si>
  <si>
    <t>ADOLFO VALDERRAMA</t>
  </si>
  <si>
    <t>LENIN TITO MENDOZA</t>
  </si>
  <si>
    <t>JUAN CARLOS VALENCIA</t>
  </si>
  <si>
    <t>ROQUE AGREDO FERNANDEZ</t>
  </si>
  <si>
    <t>CONSORCIO RIVERA SANDOVAL</t>
  </si>
  <si>
    <t>ROBERT JESUS HOYOS</t>
  </si>
  <si>
    <t>DIEGO REYNEL FERNANDEZ</t>
  </si>
  <si>
    <t>HENRY ARCE ARAGON</t>
  </si>
  <si>
    <t>DIOGENES SALGADO MONCAYO</t>
  </si>
  <si>
    <t>ERWIN CARDENAS SCHENEEMAN</t>
  </si>
  <si>
    <t>ORLANDO HURTADO FERNANDEZ</t>
  </si>
  <si>
    <t>JAIME FAJARDO GOMEZ</t>
  </si>
  <si>
    <t>CONSORCIO BICENTENARIO</t>
  </si>
  <si>
    <t xml:space="preserve">CONVOCATORIA 032:  OBRAS CIVILES EN DIFERENTES AREAS DE LA UNIDAD DE SALUD DE LA UNIVERSIDAD DEL CAUCA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</si>
</sst>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_(* #,##0_);_(* \(#,##0\);_(* &quot;-&quot;??_);_(@_)"/>
    <numFmt numFmtId="182" formatCode="[$$-500A]#,##0.00"/>
    <numFmt numFmtId="183" formatCode="[$$-500A]\ #,##0.00"/>
    <numFmt numFmtId="184" formatCode="[$$-240A]\ #,##0.000"/>
    <numFmt numFmtId="185" formatCode="0.0000"/>
    <numFmt numFmtId="186" formatCode="_(* #,##0.000_);_(* \(#,##0.000\);_(* &quot;-&quot;??_);_(@_)"/>
    <numFmt numFmtId="187" formatCode="_(* #,##0.0_);_(* \(#,##0.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0.000000"/>
    <numFmt numFmtId="200" formatCode="0.00000"/>
    <numFmt numFmtId="201" formatCode="[$$-240A]\ #.##0.000"/>
    <numFmt numFmtId="202" formatCode="0.0"/>
    <numFmt numFmtId="203" formatCode="[$$-240A]\ #,##0.0000"/>
    <numFmt numFmtId="204" formatCode="[$$-240A]\ #,##0.0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Informal Roman"/>
      <family val="4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dotted"/>
      <bottom style="dotted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36" borderId="0" xfId="0" applyNumberForma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9" borderId="0" xfId="0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81" fontId="4" fillId="0" borderId="12" xfId="48" applyNumberFormat="1" applyFont="1" applyBorder="1" applyAlignment="1">
      <alignment horizontal="center"/>
    </xf>
    <xf numFmtId="43" fontId="4" fillId="0" borderId="12" xfId="48" applyNumberFormat="1" applyFont="1" applyBorder="1" applyAlignment="1">
      <alignment horizontal="center"/>
    </xf>
    <xf numFmtId="181" fontId="4" fillId="0" borderId="20" xfId="48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/>
    </xf>
    <xf numFmtId="181" fontId="5" fillId="0" borderId="10" xfId="48" applyNumberFormat="1" applyFont="1" applyBorder="1" applyAlignment="1">
      <alignment/>
    </xf>
    <xf numFmtId="43" fontId="5" fillId="0" borderId="10" xfId="48" applyNumberFormat="1" applyFont="1" applyBorder="1" applyAlignment="1">
      <alignment/>
    </xf>
    <xf numFmtId="181" fontId="5" fillId="0" borderId="22" xfId="48" applyNumberFormat="1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43" fontId="7" fillId="0" borderId="25" xfId="48" applyFont="1" applyBorder="1" applyAlignment="1">
      <alignment/>
    </xf>
    <xf numFmtId="0" fontId="5" fillId="0" borderId="26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2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7" fillId="0" borderId="10" xfId="48" applyNumberFormat="1" applyFont="1" applyBorder="1" applyAlignment="1">
      <alignment/>
    </xf>
    <xf numFmtId="43" fontId="7" fillId="0" borderId="10" xfId="48" applyNumberFormat="1" applyFont="1" applyBorder="1" applyAlignment="1">
      <alignment/>
    </xf>
    <xf numFmtId="181" fontId="7" fillId="0" borderId="22" xfId="48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43" fontId="7" fillId="0" borderId="22" xfId="48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182" fontId="6" fillId="0" borderId="33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3" fontId="4" fillId="0" borderId="18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0" xfId="0" applyFont="1" applyBorder="1" applyAlignment="1">
      <alignment/>
    </xf>
    <xf numFmtId="181" fontId="5" fillId="0" borderId="0" xfId="48" applyNumberFormat="1" applyFont="1" applyBorder="1" applyAlignment="1">
      <alignment/>
    </xf>
    <xf numFmtId="43" fontId="5" fillId="0" borderId="0" xfId="48" applyNumberFormat="1" applyFont="1" applyBorder="1" applyAlignment="1">
      <alignment/>
    </xf>
    <xf numFmtId="181" fontId="5" fillId="0" borderId="37" xfId="48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" fontId="7" fillId="0" borderId="39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 horizontal="center"/>
    </xf>
    <xf numFmtId="181" fontId="7" fillId="0" borderId="41" xfId="48" applyNumberFormat="1" applyFont="1" applyBorder="1" applyAlignment="1">
      <alignment/>
    </xf>
    <xf numFmtId="43" fontId="7" fillId="0" borderId="41" xfId="48" applyNumberFormat="1" applyFont="1" applyBorder="1" applyAlignment="1">
      <alignment/>
    </xf>
    <xf numFmtId="181" fontId="7" fillId="0" borderId="42" xfId="48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3" xfId="0" applyFont="1" applyBorder="1" applyAlignment="1">
      <alignment/>
    </xf>
    <xf numFmtId="0" fontId="5" fillId="0" borderId="39" xfId="0" applyFont="1" applyBorder="1" applyAlignment="1">
      <alignment/>
    </xf>
    <xf numFmtId="181" fontId="7" fillId="0" borderId="39" xfId="48" applyNumberFormat="1" applyFont="1" applyBorder="1" applyAlignment="1">
      <alignment/>
    </xf>
    <xf numFmtId="43" fontId="7" fillId="0" borderId="39" xfId="48" applyNumberFormat="1" applyFont="1" applyBorder="1" applyAlignment="1">
      <alignment/>
    </xf>
    <xf numFmtId="0" fontId="5" fillId="0" borderId="44" xfId="0" applyFont="1" applyBorder="1" applyAlignment="1">
      <alignment/>
    </xf>
    <xf numFmtId="0" fontId="7" fillId="0" borderId="43" xfId="0" applyFont="1" applyBorder="1" applyAlignment="1">
      <alignment horizontal="center"/>
    </xf>
    <xf numFmtId="4" fontId="7" fillId="0" borderId="43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43" fontId="7" fillId="0" borderId="45" xfId="48" applyFont="1" applyBorder="1" applyAlignment="1">
      <alignment/>
    </xf>
    <xf numFmtId="0" fontId="7" fillId="0" borderId="43" xfId="0" applyFont="1" applyBorder="1" applyAlignment="1">
      <alignment horizontal="justify" vertical="justify"/>
    </xf>
    <xf numFmtId="0" fontId="7" fillId="0" borderId="43" xfId="0" applyFont="1" applyBorder="1" applyAlignment="1">
      <alignment wrapText="1"/>
    </xf>
    <xf numFmtId="0" fontId="5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5" fillId="0" borderId="48" xfId="0" applyFont="1" applyBorder="1" applyAlignment="1">
      <alignment/>
    </xf>
    <xf numFmtId="4" fontId="7" fillId="0" borderId="49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3" fillId="0" borderId="34" xfId="0" applyFont="1" applyBorder="1" applyAlignment="1">
      <alignment/>
    </xf>
    <xf numFmtId="0" fontId="5" fillId="0" borderId="50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3" fillId="0" borderId="38" xfId="0" applyFont="1" applyBorder="1" applyAlignment="1">
      <alignment/>
    </xf>
    <xf numFmtId="4" fontId="7" fillId="0" borderId="52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5" fillId="0" borderId="53" xfId="0" applyFont="1" applyBorder="1" applyAlignment="1">
      <alignment/>
    </xf>
    <xf numFmtId="182" fontId="6" fillId="0" borderId="19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183" fontId="5" fillId="0" borderId="37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53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7" borderId="54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38" xfId="0" applyBorder="1" applyAlignment="1">
      <alignment/>
    </xf>
    <xf numFmtId="0" fontId="0" fillId="37" borderId="54" xfId="0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184" fontId="0" fillId="0" borderId="0" xfId="0" applyNumberFormat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184" fontId="0" fillId="0" borderId="0" xfId="0" applyNumberFormat="1" applyFill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/>
    </xf>
    <xf numFmtId="184" fontId="15" fillId="35" borderId="10" xfId="0" applyNumberFormat="1" applyFont="1" applyFill="1" applyBorder="1" applyAlignment="1">
      <alignment horizontal="right"/>
    </xf>
    <xf numFmtId="0" fontId="15" fillId="35" borderId="39" xfId="0" applyFont="1" applyFill="1" applyBorder="1" applyAlignment="1">
      <alignment/>
    </xf>
    <xf numFmtId="180" fontId="0" fillId="39" borderId="0" xfId="0" applyNumberFormat="1" applyFill="1" applyAlignment="1">
      <alignment horizontal="center"/>
    </xf>
    <xf numFmtId="0" fontId="4" fillId="40" borderId="0" xfId="0" applyFont="1" applyFill="1" applyAlignment="1">
      <alignment/>
    </xf>
    <xf numFmtId="0" fontId="5" fillId="40" borderId="0" xfId="0" applyFont="1" applyFill="1" applyAlignment="1">
      <alignment/>
    </xf>
    <xf numFmtId="43" fontId="7" fillId="0" borderId="55" xfId="48" applyFont="1" applyBorder="1" applyAlignment="1">
      <alignment/>
    </xf>
    <xf numFmtId="0" fontId="0" fillId="35" borderId="39" xfId="0" applyFill="1" applyBorder="1" applyAlignment="1">
      <alignment/>
    </xf>
    <xf numFmtId="0" fontId="0" fillId="35" borderId="38" xfId="0" applyFill="1" applyBorder="1" applyAlignment="1">
      <alignment/>
    </xf>
    <xf numFmtId="0" fontId="15" fillId="41" borderId="39" xfId="0" applyFont="1" applyFill="1" applyBorder="1" applyAlignment="1">
      <alignment/>
    </xf>
    <xf numFmtId="184" fontId="15" fillId="41" borderId="10" xfId="0" applyNumberFormat="1" applyFont="1" applyFill="1" applyBorder="1" applyAlignment="1">
      <alignment horizontal="right"/>
    </xf>
    <xf numFmtId="0" fontId="0" fillId="41" borderId="39" xfId="0" applyFill="1" applyBorder="1" applyAlignment="1">
      <alignment/>
    </xf>
    <xf numFmtId="0" fontId="0" fillId="41" borderId="38" xfId="0" applyFill="1" applyBorder="1" applyAlignment="1">
      <alignment/>
    </xf>
    <xf numFmtId="0" fontId="12" fillId="35" borderId="10" xfId="0" applyFont="1" applyFill="1" applyBorder="1" applyAlignment="1">
      <alignment/>
    </xf>
    <xf numFmtId="184" fontId="12" fillId="35" borderId="10" xfId="0" applyNumberFormat="1" applyFont="1" applyFill="1" applyBorder="1" applyAlignment="1">
      <alignment/>
    </xf>
    <xf numFmtId="0" fontId="0" fillId="42" borderId="0" xfId="0" applyFill="1" applyAlignment="1">
      <alignment/>
    </xf>
    <xf numFmtId="2" fontId="0" fillId="43" borderId="0" xfId="0" applyNumberFormat="1" applyFill="1" applyAlignment="1">
      <alignment/>
    </xf>
    <xf numFmtId="2" fontId="0" fillId="0" borderId="0" xfId="0" applyNumberFormat="1" applyAlignment="1">
      <alignment/>
    </xf>
    <xf numFmtId="204" fontId="0" fillId="41" borderId="10" xfId="0" applyNumberFormat="1" applyFill="1" applyBorder="1" applyAlignment="1">
      <alignment horizontal="center" vertical="center" wrapText="1"/>
    </xf>
    <xf numFmtId="204" fontId="0" fillId="35" borderId="10" xfId="0" applyNumberForma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40" borderId="0" xfId="0" applyFont="1" applyFill="1" applyAlignment="1">
      <alignment horizontal="center"/>
    </xf>
    <xf numFmtId="0" fontId="3" fillId="4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6" fillId="38" borderId="10" xfId="0" applyFont="1" applyFill="1" applyBorder="1" applyAlignment="1">
      <alignment horizontal="left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50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2" fillId="43" borderId="56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6" fillId="37" borderId="10" xfId="0" applyFont="1" applyFill="1" applyBorder="1" applyAlignment="1">
      <alignment horizontal="left"/>
    </xf>
    <xf numFmtId="0" fontId="16" fillId="38" borderId="47" xfId="0" applyFont="1" applyFill="1" applyBorder="1" applyAlignment="1">
      <alignment horizontal="left" vertical="center"/>
    </xf>
    <xf numFmtId="0" fontId="16" fillId="38" borderId="57" xfId="0" applyFont="1" applyFill="1" applyBorder="1" applyAlignment="1">
      <alignment horizontal="left" vertical="center"/>
    </xf>
    <xf numFmtId="0" fontId="16" fillId="38" borderId="58" xfId="0" applyFont="1" applyFill="1" applyBorder="1" applyAlignment="1">
      <alignment horizontal="left" vertical="center"/>
    </xf>
    <xf numFmtId="0" fontId="16" fillId="38" borderId="59" xfId="0" applyFont="1" applyFill="1" applyBorder="1" applyAlignment="1">
      <alignment horizontal="left" vertical="center"/>
    </xf>
    <xf numFmtId="0" fontId="16" fillId="37" borderId="38" xfId="0" applyFont="1" applyFill="1" applyBorder="1" applyAlignment="1">
      <alignment horizontal="left"/>
    </xf>
    <xf numFmtId="0" fontId="16" fillId="37" borderId="6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123825</xdr:rowOff>
    </xdr:from>
    <xdr:to>
      <xdr:col>11</xdr:col>
      <xdr:colOff>0</xdr:colOff>
      <xdr:row>13</xdr:row>
      <xdr:rowOff>180975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447675"/>
          <a:ext cx="27813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F58"/>
    </sheetView>
  </sheetViews>
  <sheetFormatPr defaultColWidth="11.421875" defaultRowHeight="1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158"/>
      <c r="B1" s="158"/>
      <c r="C1" s="158"/>
      <c r="D1" s="158"/>
      <c r="E1" s="158"/>
      <c r="F1" s="158"/>
    </row>
    <row r="2" spans="1:6" ht="15">
      <c r="A2" s="159"/>
      <c r="B2" s="159"/>
      <c r="C2" s="159"/>
      <c r="D2" s="159"/>
      <c r="E2" s="159"/>
      <c r="F2" s="159"/>
    </row>
    <row r="3" spans="1:6" ht="15">
      <c r="A3" s="160"/>
      <c r="B3" s="160"/>
      <c r="C3" s="160"/>
      <c r="D3" s="160"/>
      <c r="E3" s="160"/>
      <c r="F3" s="160"/>
    </row>
    <row r="4" spans="1:6" ht="15.75" thickBot="1">
      <c r="A4" s="140"/>
      <c r="B4" s="141"/>
      <c r="C4" s="141"/>
      <c r="D4" s="141"/>
      <c r="E4" s="141"/>
      <c r="F4" s="141"/>
    </row>
    <row r="5" spans="1:6" ht="15">
      <c r="A5" s="19"/>
      <c r="B5" s="20"/>
      <c r="C5" s="20"/>
      <c r="D5" s="20"/>
      <c r="E5" s="20"/>
      <c r="F5" s="21"/>
    </row>
    <row r="6" spans="1:6" ht="15">
      <c r="A6" s="22"/>
      <c r="B6" s="23"/>
      <c r="C6" s="23"/>
      <c r="D6" s="23"/>
      <c r="E6" s="23"/>
      <c r="F6" s="24"/>
    </row>
    <row r="7" spans="1:6" ht="15.75" thickBot="1">
      <c r="A7" s="25"/>
      <c r="B7" s="26"/>
      <c r="C7" s="27"/>
      <c r="D7" s="27"/>
      <c r="E7" s="27"/>
      <c r="F7" s="28"/>
    </row>
    <row r="8" spans="1:6" ht="15">
      <c r="A8" s="29"/>
      <c r="B8" s="30"/>
      <c r="C8" s="31"/>
      <c r="D8" s="31"/>
      <c r="E8" s="32"/>
      <c r="F8" s="33"/>
    </row>
    <row r="9" spans="1:6" ht="15">
      <c r="A9" s="34"/>
      <c r="B9" s="35"/>
      <c r="C9" s="36"/>
      <c r="D9" s="36"/>
      <c r="E9" s="37"/>
      <c r="F9" s="38"/>
    </row>
    <row r="10" spans="1:6" ht="15">
      <c r="A10" s="39"/>
      <c r="B10" s="40"/>
      <c r="C10" s="41"/>
      <c r="D10" s="41"/>
      <c r="E10" s="42"/>
      <c r="F10" s="142"/>
    </row>
    <row r="11" spans="1:6" ht="15">
      <c r="A11" s="44"/>
      <c r="B11" s="45"/>
      <c r="C11" s="46"/>
      <c r="D11" s="46"/>
      <c r="E11" s="47"/>
      <c r="F11" s="142"/>
    </row>
    <row r="12" spans="1:6" ht="15">
      <c r="A12" s="44"/>
      <c r="B12" s="45"/>
      <c r="C12" s="46"/>
      <c r="D12" s="46"/>
      <c r="E12" s="47"/>
      <c r="F12" s="142"/>
    </row>
    <row r="13" spans="1:6" ht="15">
      <c r="A13" s="44"/>
      <c r="B13" s="45"/>
      <c r="C13" s="46"/>
      <c r="D13" s="46"/>
      <c r="E13" s="47"/>
      <c r="F13" s="142"/>
    </row>
    <row r="14" spans="1:6" ht="15">
      <c r="A14" s="44"/>
      <c r="B14" s="45"/>
      <c r="C14" s="46"/>
      <c r="D14" s="46"/>
      <c r="E14" s="47"/>
      <c r="F14" s="142"/>
    </row>
    <row r="15" spans="1:6" ht="15">
      <c r="A15" s="44"/>
      <c r="B15" s="45"/>
      <c r="C15" s="46"/>
      <c r="D15" s="46"/>
      <c r="E15" s="47"/>
      <c r="F15" s="142"/>
    </row>
    <row r="16" spans="1:6" ht="15">
      <c r="A16" s="44"/>
      <c r="B16" s="45"/>
      <c r="C16" s="46"/>
      <c r="D16" s="46"/>
      <c r="E16" s="47"/>
      <c r="F16" s="142"/>
    </row>
    <row r="17" spans="1:6" ht="15">
      <c r="A17" s="34"/>
      <c r="B17" s="35"/>
      <c r="C17" s="48"/>
      <c r="D17" s="49"/>
      <c r="E17" s="50"/>
      <c r="F17" s="51"/>
    </row>
    <row r="18" spans="1:6" ht="15">
      <c r="A18" s="44"/>
      <c r="B18" s="45"/>
      <c r="C18" s="41"/>
      <c r="D18" s="46"/>
      <c r="E18" s="47"/>
      <c r="F18" s="142"/>
    </row>
    <row r="19" spans="1:6" ht="15">
      <c r="A19" s="39"/>
      <c r="B19" s="40"/>
      <c r="C19" s="52"/>
      <c r="D19" s="41"/>
      <c r="E19" s="42"/>
      <c r="F19" s="43"/>
    </row>
    <row r="20" spans="1:6" ht="15">
      <c r="A20" s="34"/>
      <c r="B20" s="35"/>
      <c r="C20" s="49"/>
      <c r="D20" s="49"/>
      <c r="E20" s="50"/>
      <c r="F20" s="51"/>
    </row>
    <row r="21" spans="1:6" ht="15">
      <c r="A21" s="53"/>
      <c r="B21" s="54"/>
      <c r="C21" s="55"/>
      <c r="D21" s="55"/>
      <c r="E21" s="56"/>
      <c r="F21" s="142"/>
    </row>
    <row r="22" spans="1:6" ht="15">
      <c r="A22" s="34"/>
      <c r="B22" s="35"/>
      <c r="C22" s="48"/>
      <c r="D22" s="49"/>
      <c r="E22" s="50"/>
      <c r="F22" s="51"/>
    </row>
    <row r="23" spans="1:6" ht="15">
      <c r="A23" s="39"/>
      <c r="B23" s="40"/>
      <c r="C23" s="52"/>
      <c r="D23" s="41"/>
      <c r="E23" s="42"/>
      <c r="F23" s="142"/>
    </row>
    <row r="24" spans="1:6" ht="15">
      <c r="A24" s="34"/>
      <c r="B24" s="35"/>
      <c r="C24" s="57"/>
      <c r="D24" s="58"/>
      <c r="E24" s="59"/>
      <c r="F24" s="60"/>
    </row>
    <row r="25" spans="1:6" ht="15.75" thickBot="1">
      <c r="A25" s="61"/>
      <c r="B25" s="62"/>
      <c r="C25" s="62"/>
      <c r="D25" s="62"/>
      <c r="E25" s="62"/>
      <c r="F25" s="63"/>
    </row>
    <row r="26" spans="1:6" ht="15.75" thickBot="1">
      <c r="A26" s="64"/>
      <c r="B26" s="65"/>
      <c r="C26" s="66"/>
      <c r="D26" s="66"/>
      <c r="E26" s="66"/>
      <c r="F26" s="67"/>
    </row>
    <row r="27" spans="1:6" ht="15">
      <c r="A27" s="19"/>
      <c r="B27" s="68"/>
      <c r="C27" s="20"/>
      <c r="D27" s="20"/>
      <c r="E27" s="69"/>
      <c r="F27" s="21"/>
    </row>
    <row r="28" spans="1:6" ht="15">
      <c r="A28" s="22"/>
      <c r="B28" s="70"/>
      <c r="C28" s="23"/>
      <c r="D28" s="23"/>
      <c r="E28" s="71"/>
      <c r="F28" s="24"/>
    </row>
    <row r="29" spans="1:6" ht="15.75" thickBot="1">
      <c r="A29" s="25"/>
      <c r="B29" s="72"/>
      <c r="C29" s="26"/>
      <c r="D29" s="27"/>
      <c r="E29" s="73"/>
      <c r="F29" s="28"/>
    </row>
    <row r="30" spans="1:6" ht="15">
      <c r="A30" s="53"/>
      <c r="B30" s="74"/>
      <c r="C30" s="75"/>
      <c r="D30" s="76"/>
      <c r="E30" s="77"/>
      <c r="F30" s="78"/>
    </row>
    <row r="31" spans="1:6" ht="15">
      <c r="A31" s="34"/>
      <c r="B31" s="79"/>
      <c r="C31" s="80"/>
      <c r="D31" s="81"/>
      <c r="E31" s="82"/>
      <c r="F31" s="60"/>
    </row>
    <row r="32" spans="1:6" ht="15">
      <c r="A32" s="53"/>
      <c r="B32" s="83"/>
      <c r="C32" s="84"/>
      <c r="D32" s="85"/>
      <c r="E32" s="86"/>
      <c r="F32" s="87"/>
    </row>
    <row r="33" spans="1:6" ht="15">
      <c r="A33" s="53"/>
      <c r="B33" s="88"/>
      <c r="C33" s="84"/>
      <c r="D33" s="85"/>
      <c r="E33" s="86"/>
      <c r="F33" s="87"/>
    </row>
    <row r="34" spans="1:6" ht="15">
      <c r="A34" s="53"/>
      <c r="B34" s="89"/>
      <c r="C34" s="84"/>
      <c r="D34" s="85"/>
      <c r="E34" s="86"/>
      <c r="F34" s="87"/>
    </row>
    <row r="35" spans="1:6" ht="15">
      <c r="A35" s="53"/>
      <c r="B35" s="89"/>
      <c r="C35" s="84"/>
      <c r="D35" s="85"/>
      <c r="E35" s="86"/>
      <c r="F35" s="87"/>
    </row>
    <row r="36" spans="1:6" ht="15">
      <c r="A36" s="53"/>
      <c r="B36" s="89"/>
      <c r="C36" s="84"/>
      <c r="D36" s="85"/>
      <c r="E36" s="86"/>
      <c r="F36" s="87"/>
    </row>
    <row r="37" spans="1:6" ht="15">
      <c r="A37" s="34"/>
      <c r="B37" s="79"/>
      <c r="C37" s="90"/>
      <c r="D37" s="91"/>
      <c r="E37" s="92"/>
      <c r="F37" s="51"/>
    </row>
    <row r="38" spans="1:6" ht="15">
      <c r="A38" s="93"/>
      <c r="B38" s="89"/>
      <c r="C38" s="94"/>
      <c r="D38" s="95"/>
      <c r="E38" s="96"/>
      <c r="F38" s="97"/>
    </row>
    <row r="39" spans="1:6" ht="15">
      <c r="A39" s="93"/>
      <c r="B39" s="89"/>
      <c r="C39" s="94"/>
      <c r="D39" s="95"/>
      <c r="E39" s="96"/>
      <c r="F39" s="97"/>
    </row>
    <row r="40" spans="1:6" ht="15">
      <c r="A40" s="93"/>
      <c r="B40" s="89"/>
      <c r="C40" s="94"/>
      <c r="D40" s="95"/>
      <c r="E40" s="96"/>
      <c r="F40" s="97"/>
    </row>
    <row r="41" spans="1:6" ht="15">
      <c r="A41" s="34"/>
      <c r="B41" s="79"/>
      <c r="C41" s="90"/>
      <c r="D41" s="91"/>
      <c r="E41" s="92"/>
      <c r="F41" s="51"/>
    </row>
    <row r="42" spans="1:6" ht="15">
      <c r="A42" s="93"/>
      <c r="B42" s="98"/>
      <c r="C42" s="94"/>
      <c r="D42" s="95"/>
      <c r="E42" s="96"/>
      <c r="F42" s="97"/>
    </row>
    <row r="43" spans="1:6" ht="15">
      <c r="A43" s="93"/>
      <c r="B43" s="98"/>
      <c r="C43" s="94"/>
      <c r="D43" s="95"/>
      <c r="E43" s="96"/>
      <c r="F43" s="97"/>
    </row>
    <row r="44" spans="1:6" ht="15">
      <c r="A44" s="93"/>
      <c r="B44" s="98"/>
      <c r="C44" s="94"/>
      <c r="D44" s="95"/>
      <c r="E44" s="96"/>
      <c r="F44" s="97"/>
    </row>
    <row r="45" spans="1:6" ht="15">
      <c r="A45" s="93"/>
      <c r="B45" s="99"/>
      <c r="C45" s="94"/>
      <c r="D45" s="95"/>
      <c r="E45" s="96"/>
      <c r="F45" s="97"/>
    </row>
    <row r="46" spans="1:6" ht="15">
      <c r="A46" s="93"/>
      <c r="B46" s="99"/>
      <c r="C46" s="94"/>
      <c r="D46" s="95"/>
      <c r="E46" s="96"/>
      <c r="F46" s="97"/>
    </row>
    <row r="47" spans="1:6" ht="15">
      <c r="A47" s="93"/>
      <c r="B47" s="89"/>
      <c r="C47" s="94"/>
      <c r="D47" s="95"/>
      <c r="E47" s="96"/>
      <c r="F47" s="97"/>
    </row>
    <row r="48" spans="1:6" ht="15.75" thickBot="1">
      <c r="A48" s="100"/>
      <c r="B48" s="101"/>
      <c r="C48" s="102"/>
      <c r="D48" s="102"/>
      <c r="E48" s="102"/>
      <c r="F48" s="103"/>
    </row>
    <row r="49" spans="1:6" ht="15">
      <c r="A49" s="104"/>
      <c r="B49" s="105"/>
      <c r="C49" s="106"/>
      <c r="D49" s="106"/>
      <c r="E49" s="106"/>
      <c r="F49" s="107"/>
    </row>
    <row r="50" spans="1:6" ht="15">
      <c r="A50" s="108"/>
      <c r="B50" s="109"/>
      <c r="C50" s="90"/>
      <c r="D50" s="90"/>
      <c r="E50" s="90"/>
      <c r="F50" s="110"/>
    </row>
    <row r="51" spans="1:6" ht="15.75" thickBot="1">
      <c r="A51" s="61"/>
      <c r="B51" s="111"/>
      <c r="C51" s="112"/>
      <c r="D51" s="112"/>
      <c r="E51" s="112"/>
      <c r="F51" s="113"/>
    </row>
    <row r="52" spans="1:6" ht="15">
      <c r="A52" s="114"/>
      <c r="B52" s="115"/>
      <c r="C52" s="75"/>
      <c r="D52" s="75"/>
      <c r="E52" s="75"/>
      <c r="F52" s="116"/>
    </row>
    <row r="53" spans="1:6" ht="15">
      <c r="A53" s="117"/>
      <c r="B53" s="115"/>
      <c r="C53" s="75"/>
      <c r="D53" s="75"/>
      <c r="E53" s="75"/>
      <c r="F53" s="118"/>
    </row>
    <row r="54" spans="1:6" ht="15">
      <c r="A54" s="117"/>
      <c r="B54" s="115"/>
      <c r="C54" s="75"/>
      <c r="D54" s="75"/>
      <c r="E54" s="75"/>
      <c r="F54" s="118"/>
    </row>
    <row r="55" spans="1:6" ht="15">
      <c r="A55" s="119"/>
      <c r="B55" s="115"/>
      <c r="C55" s="75"/>
      <c r="D55" s="75"/>
      <c r="E55" s="75"/>
      <c r="F55" s="118"/>
    </row>
    <row r="56" spans="1:6" ht="15">
      <c r="A56" s="119"/>
      <c r="B56" s="115"/>
      <c r="C56" s="75"/>
      <c r="D56" s="75"/>
      <c r="E56" s="75"/>
      <c r="F56" s="118"/>
    </row>
    <row r="57" spans="1:6" ht="15">
      <c r="A57" s="119"/>
      <c r="B57" s="115"/>
      <c r="C57" s="75"/>
      <c r="D57" s="75"/>
      <c r="E57" s="75"/>
      <c r="F57" s="118"/>
    </row>
    <row r="58" spans="1:6" ht="15">
      <c r="A58" s="119"/>
      <c r="B58" s="115"/>
      <c r="C58" s="75"/>
      <c r="D58" s="161"/>
      <c r="E58" s="161"/>
      <c r="F58" s="162"/>
    </row>
    <row r="59" spans="1:6" ht="15">
      <c r="A59" s="119" t="s">
        <v>18</v>
      </c>
      <c r="B59" s="115"/>
      <c r="C59" s="75"/>
      <c r="D59" s="75"/>
      <c r="E59" s="75"/>
      <c r="F59" s="118"/>
    </row>
    <row r="60" spans="1:6" ht="15">
      <c r="A60" s="119"/>
      <c r="B60" s="115"/>
      <c r="C60" s="75"/>
      <c r="D60" s="75"/>
      <c r="E60" s="120" t="s">
        <v>19</v>
      </c>
      <c r="F60" s="118" t="s">
        <v>20</v>
      </c>
    </row>
    <row r="61" spans="1:6" ht="15.75" thickBot="1">
      <c r="A61" s="121"/>
      <c r="B61" s="122"/>
      <c r="C61" s="112"/>
      <c r="D61" s="112"/>
      <c r="E61" s="112"/>
      <c r="F61" s="123"/>
    </row>
    <row r="62" spans="1:6" ht="15">
      <c r="A62" s="119"/>
      <c r="B62" s="115"/>
      <c r="C62" s="75"/>
      <c r="D62" s="75"/>
      <c r="E62" s="120"/>
      <c r="F62" s="118"/>
    </row>
    <row r="63" spans="1:6" ht="15.75" thickBot="1">
      <c r="A63" s="121"/>
      <c r="B63" s="122"/>
      <c r="C63" s="112"/>
      <c r="D63" s="112"/>
      <c r="E63" s="112"/>
      <c r="F63" s="123"/>
    </row>
  </sheetData>
  <sheetProtection/>
  <mergeCells count="4">
    <mergeCell ref="A1:F1"/>
    <mergeCell ref="A2:F2"/>
    <mergeCell ref="A3:F3"/>
    <mergeCell ref="D58:F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38.7109375" style="0" customWidth="1"/>
    <col min="3" max="3" width="30.57421875" style="0" bestFit="1" customWidth="1"/>
    <col min="4" max="4" width="6.8515625" style="0" customWidth="1"/>
    <col min="5" max="5" width="16.140625" style="0" customWidth="1"/>
    <col min="6" max="6" width="28.00390625" style="0" customWidth="1"/>
    <col min="11" max="11" width="7.7109375" style="0" customWidth="1"/>
  </cols>
  <sheetData>
    <row r="1" spans="1:6" ht="25.5">
      <c r="A1" s="164" t="s">
        <v>17</v>
      </c>
      <c r="B1" s="165"/>
      <c r="C1" s="165"/>
      <c r="D1" s="165"/>
      <c r="E1" s="165"/>
      <c r="F1" s="166"/>
    </row>
    <row r="2" spans="8:11" ht="15">
      <c r="H2" s="168"/>
      <c r="I2" s="168"/>
      <c r="J2" s="168"/>
      <c r="K2" s="168"/>
    </row>
    <row r="3" spans="1:11" ht="18" customHeight="1">
      <c r="A3" s="167" t="s">
        <v>22</v>
      </c>
      <c r="B3" s="167"/>
      <c r="E3" s="149" t="s">
        <v>27</v>
      </c>
      <c r="F3" s="150">
        <f>C4</f>
        <v>81810344.82758622</v>
      </c>
      <c r="H3" s="168"/>
      <c r="I3" s="168"/>
      <c r="J3" s="168"/>
      <c r="K3" s="168"/>
    </row>
    <row r="4" spans="1:11" ht="18" customHeight="1">
      <c r="A4" s="11">
        <v>1</v>
      </c>
      <c r="B4" s="11" t="s">
        <v>26</v>
      </c>
      <c r="C4" s="154">
        <v>81810344.82758622</v>
      </c>
      <c r="E4" s="149" t="s">
        <v>28</v>
      </c>
      <c r="F4" s="150">
        <f>C4*0.95</f>
        <v>77719827.5862069</v>
      </c>
      <c r="H4" s="168"/>
      <c r="I4" s="168"/>
      <c r="J4" s="168"/>
      <c r="K4" s="168"/>
    </row>
    <row r="5" spans="8:11" ht="18" customHeight="1">
      <c r="H5" s="168"/>
      <c r="I5" s="168"/>
      <c r="J5" s="168"/>
      <c r="K5" s="168"/>
    </row>
    <row r="6" spans="1:11" ht="18" customHeight="1">
      <c r="A6" s="11" t="s">
        <v>21</v>
      </c>
      <c r="B6" s="11" t="s">
        <v>0</v>
      </c>
      <c r="C6" s="130" t="s">
        <v>16</v>
      </c>
      <c r="H6" s="168"/>
      <c r="I6" s="168"/>
      <c r="J6" s="168"/>
      <c r="K6" s="168"/>
    </row>
    <row r="7" spans="1:11" ht="18" customHeight="1">
      <c r="A7" s="127">
        <v>1</v>
      </c>
      <c r="B7" s="145">
        <v>0</v>
      </c>
      <c r="C7" s="146">
        <v>0</v>
      </c>
      <c r="H7" s="168"/>
      <c r="I7" s="168"/>
      <c r="J7" s="168"/>
      <c r="K7" s="168"/>
    </row>
    <row r="8" spans="1:11" ht="18" customHeight="1">
      <c r="A8" s="127">
        <v>2</v>
      </c>
      <c r="B8" s="145">
        <v>0</v>
      </c>
      <c r="C8" s="146">
        <v>0</v>
      </c>
      <c r="F8" s="151">
        <v>94900000</v>
      </c>
      <c r="H8" s="168"/>
      <c r="I8" s="168"/>
      <c r="J8" s="168"/>
      <c r="K8" s="168"/>
    </row>
    <row r="9" spans="1:11" ht="18" customHeight="1">
      <c r="A9" s="127">
        <v>3</v>
      </c>
      <c r="B9" s="145">
        <v>0</v>
      </c>
      <c r="C9" s="146">
        <v>0</v>
      </c>
      <c r="F9" s="152">
        <f>F8/1.16</f>
        <v>81810344.82758622</v>
      </c>
      <c r="H9" s="168"/>
      <c r="I9" s="168"/>
      <c r="J9" s="168"/>
      <c r="K9" s="168"/>
    </row>
    <row r="10" spans="1:11" ht="18" customHeight="1">
      <c r="A10" s="127">
        <v>4</v>
      </c>
      <c r="B10" s="145">
        <v>0</v>
      </c>
      <c r="C10" s="146">
        <v>0</v>
      </c>
      <c r="F10" s="153">
        <f>F9*0.95</f>
        <v>77719827.5862069</v>
      </c>
      <c r="H10" s="168"/>
      <c r="I10" s="168"/>
      <c r="J10" s="168"/>
      <c r="K10" s="168"/>
    </row>
    <row r="11" spans="1:11" ht="18" customHeight="1">
      <c r="A11" s="127">
        <v>5</v>
      </c>
      <c r="B11" s="145">
        <v>0</v>
      </c>
      <c r="C11" s="146">
        <v>0</v>
      </c>
      <c r="H11" s="168"/>
      <c r="I11" s="168"/>
      <c r="J11" s="168"/>
      <c r="K11" s="168"/>
    </row>
    <row r="12" spans="1:11" ht="18" customHeight="1">
      <c r="A12" s="127">
        <v>6</v>
      </c>
      <c r="B12" s="145">
        <v>0</v>
      </c>
      <c r="C12" s="146">
        <v>0</v>
      </c>
      <c r="F12">
        <f>F8*0.8</f>
        <v>75920000</v>
      </c>
      <c r="H12" s="168"/>
      <c r="I12" s="168"/>
      <c r="J12" s="168"/>
      <c r="K12" s="168"/>
    </row>
    <row r="13" spans="1:11" ht="18" customHeight="1">
      <c r="A13" s="127">
        <v>7</v>
      </c>
      <c r="B13" s="145">
        <v>0</v>
      </c>
      <c r="C13" s="146">
        <v>0</v>
      </c>
      <c r="H13" s="168"/>
      <c r="I13" s="168"/>
      <c r="J13" s="168"/>
      <c r="K13" s="168"/>
    </row>
    <row r="14" spans="1:11" ht="18" customHeight="1">
      <c r="A14" s="127">
        <v>8</v>
      </c>
      <c r="B14" s="145">
        <v>0</v>
      </c>
      <c r="C14" s="146">
        <v>0</v>
      </c>
      <c r="H14" s="168"/>
      <c r="I14" s="168"/>
      <c r="J14" s="168"/>
      <c r="K14" s="168"/>
    </row>
    <row r="15" spans="1:11" ht="18" customHeight="1">
      <c r="A15" s="127">
        <v>9</v>
      </c>
      <c r="B15" s="145">
        <v>0</v>
      </c>
      <c r="C15" s="146">
        <v>0</v>
      </c>
      <c r="H15" s="168"/>
      <c r="I15" s="168"/>
      <c r="J15" s="168"/>
      <c r="K15" s="168"/>
    </row>
    <row r="16" spans="1:3" ht="18" customHeight="1">
      <c r="A16" s="127">
        <v>10</v>
      </c>
      <c r="B16" s="145">
        <v>0</v>
      </c>
      <c r="C16" s="146">
        <v>0</v>
      </c>
    </row>
    <row r="17" spans="1:3" ht="18" customHeight="1">
      <c r="A17" s="127">
        <v>11</v>
      </c>
      <c r="B17" s="145">
        <v>0</v>
      </c>
      <c r="C17" s="146">
        <v>0</v>
      </c>
    </row>
    <row r="18" spans="1:11" ht="18" customHeight="1">
      <c r="A18" s="127">
        <v>12</v>
      </c>
      <c r="B18" s="145">
        <v>0</v>
      </c>
      <c r="C18" s="146">
        <v>0</v>
      </c>
      <c r="H18" s="169" t="s">
        <v>23</v>
      </c>
      <c r="I18" s="169"/>
      <c r="J18" s="169"/>
      <c r="K18" s="169"/>
    </row>
    <row r="19" spans="1:11" ht="18" customHeight="1">
      <c r="A19" s="127">
        <v>13</v>
      </c>
      <c r="B19" s="145">
        <v>0</v>
      </c>
      <c r="C19" s="146">
        <v>0</v>
      </c>
      <c r="H19" s="163" t="s">
        <v>24</v>
      </c>
      <c r="I19" s="163"/>
      <c r="J19" s="163"/>
      <c r="K19" s="163"/>
    </row>
    <row r="20" spans="1:11" ht="18" customHeight="1">
      <c r="A20" s="127">
        <v>14</v>
      </c>
      <c r="B20" s="145">
        <v>0</v>
      </c>
      <c r="C20" s="146">
        <v>0</v>
      </c>
      <c r="H20" s="163"/>
      <c r="I20" s="163"/>
      <c r="J20" s="163"/>
      <c r="K20" s="163"/>
    </row>
    <row r="21" spans="1:11" ht="18" customHeight="1">
      <c r="A21" s="127">
        <v>15</v>
      </c>
      <c r="B21" s="145">
        <v>0</v>
      </c>
      <c r="C21" s="146">
        <v>0</v>
      </c>
      <c r="H21" s="163" t="s">
        <v>25</v>
      </c>
      <c r="I21" s="163"/>
      <c r="J21" s="163"/>
      <c r="K21" s="163"/>
    </row>
    <row r="22" spans="1:11" ht="18" customHeight="1">
      <c r="A22" s="127">
        <v>16</v>
      </c>
      <c r="B22" s="147">
        <v>0</v>
      </c>
      <c r="C22" s="146">
        <v>0</v>
      </c>
      <c r="H22" s="163"/>
      <c r="I22" s="163"/>
      <c r="J22" s="163"/>
      <c r="K22" s="163"/>
    </row>
    <row r="23" spans="1:3" ht="18" customHeight="1">
      <c r="A23" s="127">
        <v>17</v>
      </c>
      <c r="B23" s="147">
        <v>0</v>
      </c>
      <c r="C23" s="146">
        <v>0</v>
      </c>
    </row>
    <row r="24" spans="1:3" ht="18" customHeight="1">
      <c r="A24" s="127">
        <v>18</v>
      </c>
      <c r="B24" s="148">
        <v>0</v>
      </c>
      <c r="C24" s="146">
        <v>0</v>
      </c>
    </row>
    <row r="25" spans="1:6" ht="18" customHeight="1">
      <c r="A25" s="127">
        <v>19</v>
      </c>
      <c r="B25" s="148">
        <v>0</v>
      </c>
      <c r="C25" s="146">
        <v>0</v>
      </c>
      <c r="E25" s="17"/>
      <c r="F25" s="17"/>
    </row>
    <row r="26" spans="1:3" ht="18" customHeight="1">
      <c r="A26" s="127">
        <v>20</v>
      </c>
      <c r="B26" s="148">
        <v>0</v>
      </c>
      <c r="C26" s="146">
        <v>0</v>
      </c>
    </row>
  </sheetData>
  <sheetProtection/>
  <mergeCells count="7">
    <mergeCell ref="H21:K22"/>
    <mergeCell ref="A1:F1"/>
    <mergeCell ref="A3:B3"/>
    <mergeCell ref="H2:I15"/>
    <mergeCell ref="J2:K15"/>
    <mergeCell ref="H18:K18"/>
    <mergeCell ref="H19:K2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110" zoomScaleNormal="110" zoomScalePageLayoutView="0" workbookViewId="0" topLeftCell="A2">
      <selection activeCell="C31" sqref="C31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164" t="s">
        <v>17</v>
      </c>
      <c r="B1" s="165"/>
      <c r="C1" s="165"/>
      <c r="D1" s="165"/>
      <c r="E1" s="165"/>
      <c r="F1" s="166"/>
    </row>
    <row r="3" spans="1:6" ht="24" customHeight="1">
      <c r="A3" s="167" t="s">
        <v>22</v>
      </c>
      <c r="B3" s="167"/>
      <c r="E3" s="168"/>
      <c r="F3" s="168"/>
    </row>
    <row r="4" spans="1:6" ht="25.5" customHeight="1">
      <c r="A4" s="11">
        <v>1</v>
      </c>
      <c r="B4" s="11" t="s">
        <v>26</v>
      </c>
      <c r="C4" s="155">
        <v>92346789</v>
      </c>
      <c r="E4" s="168"/>
      <c r="F4" s="168"/>
    </row>
    <row r="5" spans="5:6" ht="15">
      <c r="E5" s="168"/>
      <c r="F5" s="168"/>
    </row>
    <row r="6" spans="1:6" ht="45">
      <c r="A6" s="11" t="s">
        <v>21</v>
      </c>
      <c r="B6" s="11" t="s">
        <v>0</v>
      </c>
      <c r="C6" s="130" t="s">
        <v>16</v>
      </c>
      <c r="E6" s="168"/>
      <c r="F6" s="168"/>
    </row>
    <row r="7" spans="1:6" ht="15">
      <c r="A7" s="127">
        <v>1</v>
      </c>
      <c r="B7" s="138" t="s">
        <v>29</v>
      </c>
      <c r="C7" s="137">
        <v>91862308</v>
      </c>
      <c r="E7" s="168"/>
      <c r="F7" s="168"/>
    </row>
    <row r="8" spans="1:6" ht="15">
      <c r="A8" s="127">
        <v>2</v>
      </c>
      <c r="B8" s="138" t="s">
        <v>30</v>
      </c>
      <c r="C8" s="137">
        <v>91776000</v>
      </c>
      <c r="E8" s="168"/>
      <c r="F8" s="168"/>
    </row>
    <row r="9" spans="1:6" ht="15">
      <c r="A9" s="127">
        <v>3</v>
      </c>
      <c r="B9" s="138" t="s">
        <v>31</v>
      </c>
      <c r="C9" s="137">
        <v>91417840</v>
      </c>
      <c r="E9" s="168"/>
      <c r="F9" s="168"/>
    </row>
    <row r="10" spans="1:6" ht="15">
      <c r="A10" s="127">
        <v>4</v>
      </c>
      <c r="B10" s="138" t="s">
        <v>32</v>
      </c>
      <c r="C10" s="137">
        <v>91426222</v>
      </c>
      <c r="E10" s="168"/>
      <c r="F10" s="168"/>
    </row>
    <row r="11" spans="1:6" ht="15">
      <c r="A11" s="127">
        <v>5</v>
      </c>
      <c r="B11" s="138" t="s">
        <v>33</v>
      </c>
      <c r="C11" s="137">
        <v>91538417</v>
      </c>
      <c r="E11" s="168"/>
      <c r="F11" s="168"/>
    </row>
    <row r="12" spans="1:6" ht="15">
      <c r="A12" s="127">
        <v>6</v>
      </c>
      <c r="B12" s="138" t="s">
        <v>34</v>
      </c>
      <c r="C12" s="137">
        <v>91650000</v>
      </c>
      <c r="E12" s="168"/>
      <c r="F12" s="168"/>
    </row>
    <row r="13" spans="1:6" ht="15">
      <c r="A13" s="127">
        <v>7</v>
      </c>
      <c r="B13" s="138" t="s">
        <v>35</v>
      </c>
      <c r="C13" s="137">
        <v>91921280</v>
      </c>
      <c r="E13" s="168"/>
      <c r="F13" s="168"/>
    </row>
    <row r="14" spans="1:6" ht="15">
      <c r="A14" s="127">
        <v>8</v>
      </c>
      <c r="B14" s="138" t="s">
        <v>36</v>
      </c>
      <c r="C14" s="137">
        <v>92014426</v>
      </c>
      <c r="E14" s="168"/>
      <c r="F14" s="168"/>
    </row>
    <row r="15" spans="1:6" ht="15">
      <c r="A15" s="127">
        <v>9</v>
      </c>
      <c r="B15" s="138" t="s">
        <v>37</v>
      </c>
      <c r="C15" s="137">
        <v>91589558</v>
      </c>
      <c r="E15" s="168"/>
      <c r="F15" s="168"/>
    </row>
    <row r="16" spans="1:6" ht="15">
      <c r="A16" s="127">
        <v>10</v>
      </c>
      <c r="B16" s="138" t="s">
        <v>38</v>
      </c>
      <c r="C16" s="137">
        <v>91626484</v>
      </c>
      <c r="E16" s="168"/>
      <c r="F16" s="168"/>
    </row>
    <row r="17" spans="1:6" ht="15">
      <c r="A17" s="127">
        <v>11</v>
      </c>
      <c r="B17" s="138" t="s">
        <v>39</v>
      </c>
      <c r="C17" s="137">
        <v>90610586</v>
      </c>
      <c r="E17" s="168"/>
      <c r="F17" s="168"/>
    </row>
    <row r="18" spans="1:3" ht="15">
      <c r="A18" s="127">
        <v>12</v>
      </c>
      <c r="B18" s="138" t="s">
        <v>40</v>
      </c>
      <c r="C18" s="137">
        <v>91868356</v>
      </c>
    </row>
    <row r="19" spans="1:6" ht="16.5">
      <c r="A19" s="127">
        <v>13</v>
      </c>
      <c r="B19" s="138" t="s">
        <v>41</v>
      </c>
      <c r="C19" s="137">
        <v>91785936</v>
      </c>
      <c r="E19" s="174" t="s">
        <v>23</v>
      </c>
      <c r="F19" s="175"/>
    </row>
    <row r="20" spans="1:6" ht="15" customHeight="1">
      <c r="A20" s="127">
        <v>14</v>
      </c>
      <c r="B20" s="138" t="s">
        <v>42</v>
      </c>
      <c r="C20" s="137">
        <v>92000091</v>
      </c>
      <c r="E20" s="170" t="s">
        <v>24</v>
      </c>
      <c r="F20" s="171"/>
    </row>
    <row r="21" spans="1:6" ht="15" customHeight="1">
      <c r="A21" s="127">
        <v>15</v>
      </c>
      <c r="B21" s="138">
        <v>0</v>
      </c>
      <c r="C21" s="137">
        <v>0</v>
      </c>
      <c r="E21" s="172"/>
      <c r="F21" s="173"/>
    </row>
    <row r="22" spans="1:6" ht="15" customHeight="1">
      <c r="A22" s="127">
        <v>16</v>
      </c>
      <c r="B22" s="143">
        <v>0</v>
      </c>
      <c r="C22" s="137">
        <v>0</v>
      </c>
      <c r="E22" s="170" t="s">
        <v>25</v>
      </c>
      <c r="F22" s="171"/>
    </row>
    <row r="23" spans="1:6" ht="15" customHeight="1">
      <c r="A23" s="127">
        <v>17</v>
      </c>
      <c r="B23" s="143">
        <v>0</v>
      </c>
      <c r="C23" s="137">
        <v>0</v>
      </c>
      <c r="E23" s="172"/>
      <c r="F23" s="173"/>
    </row>
    <row r="24" spans="1:6" ht="15">
      <c r="A24" s="127">
        <v>18</v>
      </c>
      <c r="B24" s="144">
        <v>0</v>
      </c>
      <c r="C24" s="137">
        <v>0</v>
      </c>
      <c r="E24" s="17"/>
      <c r="F24" s="17"/>
    </row>
    <row r="25" spans="1:6" ht="15">
      <c r="A25" s="127">
        <v>19</v>
      </c>
      <c r="B25" s="144">
        <v>0</v>
      </c>
      <c r="C25" s="137">
        <v>0</v>
      </c>
      <c r="E25" s="17"/>
      <c r="F25" s="17"/>
    </row>
    <row r="26" spans="1:3" ht="15">
      <c r="A26" s="127">
        <v>20</v>
      </c>
      <c r="B26" s="144">
        <v>0</v>
      </c>
      <c r="C26" s="137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PageLayoutView="0" workbookViewId="0" topLeftCell="A4">
      <selection activeCell="C5" sqref="C5"/>
    </sheetView>
  </sheetViews>
  <sheetFormatPr defaultColWidth="11.421875" defaultRowHeight="15" outlineLevelCol="1"/>
  <cols>
    <col min="1" max="1" width="8.8515625" style="0" customWidth="1"/>
    <col min="2" max="2" width="35.140625" style="0" customWidth="1"/>
    <col min="3" max="3" width="19.8515625" style="0" customWidth="1"/>
    <col min="4" max="4" width="19.421875" style="0" customWidth="1"/>
    <col min="7" max="7" width="20.28125" style="0" hidden="1" customWidth="1" outlineLevel="1"/>
    <col min="8" max="9" width="18.28125" style="0" hidden="1" customWidth="1" outlineLevel="1"/>
    <col min="10" max="10" width="17.00390625" style="0" customWidth="1" collapsed="1"/>
    <col min="11" max="11" width="15.8515625" style="0" customWidth="1"/>
    <col min="12" max="12" width="11.8515625" style="0" hidden="1" customWidth="1" outlineLevel="1"/>
    <col min="13" max="14" width="11.57421875" style="0" hidden="1" customWidth="1" outlineLevel="1"/>
    <col min="15" max="15" width="11.421875" style="0" hidden="1" customWidth="1" outlineLevel="1"/>
    <col min="16" max="16" width="2.7109375" style="0" customWidth="1" collapsed="1"/>
    <col min="17" max="19" width="2.7109375" style="0" customWidth="1"/>
  </cols>
  <sheetData>
    <row r="2" ht="15">
      <c r="C2" s="156"/>
    </row>
    <row r="3" ht="15">
      <c r="B3" s="157" t="s">
        <v>43</v>
      </c>
    </row>
    <row r="6" spans="1:12" ht="27" customHeight="1">
      <c r="A6" s="125"/>
      <c r="B6" s="176" t="s">
        <v>12</v>
      </c>
      <c r="C6" s="176"/>
      <c r="D6" s="176"/>
      <c r="E6" s="176"/>
      <c r="F6" s="176"/>
      <c r="G6" s="176"/>
      <c r="H6" s="176"/>
      <c r="I6" s="176"/>
      <c r="J6" s="176"/>
      <c r="K6" s="176"/>
      <c r="L6" s="10"/>
    </row>
    <row r="7" spans="1:11" ht="21.75" customHeight="1">
      <c r="A7" s="134">
        <v>1</v>
      </c>
      <c r="B7" s="124" t="s">
        <v>2</v>
      </c>
      <c r="C7" s="135">
        <f>VLOOKUP(A7,PRESUPUESTO,3)</f>
        <v>92346789</v>
      </c>
      <c r="D7" s="132"/>
      <c r="E7" s="2"/>
      <c r="F7" s="2"/>
      <c r="G7" s="2"/>
      <c r="H7" s="2"/>
      <c r="I7" s="2"/>
      <c r="J7" s="2"/>
      <c r="K7" s="2"/>
    </row>
    <row r="8" spans="1:4" ht="22.5" customHeight="1">
      <c r="A8" s="134"/>
      <c r="B8" s="16" t="s">
        <v>3</v>
      </c>
      <c r="C8" s="133">
        <f>C7*0.95</f>
        <v>87729449.55</v>
      </c>
      <c r="D8" s="133">
        <f>C7</f>
        <v>92346789</v>
      </c>
    </row>
    <row r="10" spans="1:11" ht="49.5" customHeight="1">
      <c r="A10" s="126" t="s">
        <v>21</v>
      </c>
      <c r="B10" s="11" t="s">
        <v>0</v>
      </c>
      <c r="C10" s="12" t="s">
        <v>1</v>
      </c>
      <c r="D10" s="13" t="s">
        <v>9</v>
      </c>
      <c r="E10" s="13" t="s">
        <v>10</v>
      </c>
      <c r="F10" s="14" t="s">
        <v>11</v>
      </c>
      <c r="G10" s="12" t="s">
        <v>6</v>
      </c>
      <c r="H10" s="12" t="s">
        <v>13</v>
      </c>
      <c r="I10" s="12" t="s">
        <v>14</v>
      </c>
      <c r="J10" s="12" t="s">
        <v>15</v>
      </c>
      <c r="K10" s="12" t="s">
        <v>8</v>
      </c>
    </row>
    <row r="11" spans="1:19" ht="15">
      <c r="A11" s="127">
        <v>1</v>
      </c>
      <c r="B11" s="8" t="str">
        <f aca="true" t="shared" si="0" ref="B11:B30">VLOOKUP(A11,datos,2)</f>
        <v>JOSE EDUARDO OÑATE GARZON</v>
      </c>
      <c r="C11" s="136">
        <f aca="true" t="shared" si="1" ref="C11:C30">VLOOKUP(A11,datos,3)</f>
        <v>91862308</v>
      </c>
      <c r="D11" s="7" t="s">
        <v>4</v>
      </c>
      <c r="E11" s="1" t="str">
        <f>IF(C11&lt;$C$8,"NO",IF(C11&gt;$D$8,"NO","SI"))</f>
        <v>SI</v>
      </c>
      <c r="F11" s="1" t="str">
        <f>IF(AND(D11="SI",E11="SI"),"SI","NO")</f>
        <v>SI</v>
      </c>
      <c r="G11" s="5">
        <f>IF(F11="SI",C11,1)</f>
        <v>91862308</v>
      </c>
      <c r="H11" s="15">
        <f>(SUMIF(G11:G30,"&gt;1"))/G32</f>
        <v>91649107.42857143</v>
      </c>
      <c r="I11" s="15">
        <f>(H11+C7)/2</f>
        <v>91997948.21428572</v>
      </c>
      <c r="J11" s="5">
        <f>IF(G11&gt;1,ABS(G11-$I$11),"P")</f>
        <v>135640.2142857164</v>
      </c>
      <c r="K11" s="1">
        <f>+IF(J11=MIN($J$11:$J$30),"GANADOR","")</f>
      </c>
      <c r="L11" s="5">
        <f>IF(J11&lt;&gt;$J$32,J11,"P")</f>
        <v>135640.2142857164</v>
      </c>
      <c r="M11" s="5">
        <f>IF(L11&lt;&gt;$L$32,L11,"P")</f>
        <v>135640.2142857164</v>
      </c>
      <c r="N11" s="5">
        <f>IF(M11&lt;&gt;$M$32,M11,"P")</f>
        <v>135640.2142857164</v>
      </c>
      <c r="O11" s="1">
        <f>IF(N11&lt;&gt;$N$32,N11,"P")</f>
        <v>135640.2142857164</v>
      </c>
      <c r="P11" s="1">
        <f>IF(L11=$L$32,"2º","")</f>
      </c>
      <c r="Q11" s="1">
        <f>IF(M11=$M$32,"3º","")</f>
      </c>
      <c r="R11" s="1">
        <f>IF(N11=$N$32,"4º","")</f>
      </c>
      <c r="S11" s="1" t="str">
        <f>IF(O11=$O$32,"5º","")</f>
        <v>5º</v>
      </c>
    </row>
    <row r="12" spans="1:19" ht="15">
      <c r="A12" s="127">
        <v>2</v>
      </c>
      <c r="B12" s="8" t="str">
        <f t="shared" si="0"/>
        <v>ADOLFO VALDERRAMA</v>
      </c>
      <c r="C12" s="136">
        <f t="shared" si="1"/>
        <v>91776000</v>
      </c>
      <c r="D12" s="7" t="s">
        <v>4</v>
      </c>
      <c r="E12" s="1" t="str">
        <f aca="true" t="shared" si="2" ref="E12:E30">IF(C12&lt;$C$8,"NO",IF(C12&gt;$D$8,"NO","SI"))</f>
        <v>SI</v>
      </c>
      <c r="F12" s="1" t="str">
        <f aca="true" t="shared" si="3" ref="F12:F30">IF(AND(D12="SI",E12="SI"),"SI","NO")</f>
        <v>SI</v>
      </c>
      <c r="G12" s="5">
        <f aca="true" t="shared" si="4" ref="G12:G30">IF(F12="SI",C12,1)</f>
        <v>91776000</v>
      </c>
      <c r="J12" s="5">
        <f aca="true" t="shared" si="5" ref="J12:J30">IF(G12&gt;1,ABS(G12-$I$11),"P")</f>
        <v>221948.2142857164</v>
      </c>
      <c r="K12" s="1">
        <f aca="true" t="shared" si="6" ref="K12:K30">+IF(J12=MIN($J$11:$J$30),"GANADOR","")</f>
      </c>
      <c r="L12" s="5">
        <f aca="true" t="shared" si="7" ref="L12:L30">IF(J12&lt;&gt;$J$32,J12,"P")</f>
        <v>221948.2142857164</v>
      </c>
      <c r="M12" s="5">
        <f aca="true" t="shared" si="8" ref="M12:M30">IF(L12&lt;&gt;$L$32,L12,"P")</f>
        <v>221948.2142857164</v>
      </c>
      <c r="N12" s="5">
        <f aca="true" t="shared" si="9" ref="N12:N30">IF(M12&lt;&gt;$M$32,M12,"P")</f>
        <v>221948.2142857164</v>
      </c>
      <c r="O12" s="1">
        <f aca="true" t="shared" si="10" ref="O12:O30">IF(N12&lt;&gt;$N$32,N12,"P")</f>
        <v>221948.2142857164</v>
      </c>
      <c r="P12" s="1">
        <f aca="true" t="shared" si="11" ref="P12:P30">IF(L12=$L$32,"2º","")</f>
      </c>
      <c r="Q12" s="1">
        <f aca="true" t="shared" si="12" ref="Q12:Q30">IF(M12=$M$32,"3º","")</f>
      </c>
      <c r="R12" s="1">
        <f aca="true" t="shared" si="13" ref="R12:R30">IF(N12=$N$32,"4º","")</f>
      </c>
      <c r="S12" s="1">
        <f aca="true" t="shared" si="14" ref="S12:S30">IF(O12=$O$32,"5º","")</f>
      </c>
    </row>
    <row r="13" spans="1:19" ht="15">
      <c r="A13" s="127">
        <v>3</v>
      </c>
      <c r="B13" s="8" t="str">
        <f t="shared" si="0"/>
        <v>LENIN TITO MENDOZA</v>
      </c>
      <c r="C13" s="136">
        <f t="shared" si="1"/>
        <v>91417840</v>
      </c>
      <c r="D13" s="7" t="s">
        <v>4</v>
      </c>
      <c r="E13" s="1" t="str">
        <f t="shared" si="2"/>
        <v>SI</v>
      </c>
      <c r="F13" s="1" t="str">
        <f t="shared" si="3"/>
        <v>SI</v>
      </c>
      <c r="G13" s="5">
        <f t="shared" si="4"/>
        <v>91417840</v>
      </c>
      <c r="J13" s="5">
        <f t="shared" si="5"/>
        <v>580108.2142857164</v>
      </c>
      <c r="K13" s="1">
        <f t="shared" si="6"/>
      </c>
      <c r="L13" s="5">
        <f t="shared" si="7"/>
        <v>580108.2142857164</v>
      </c>
      <c r="M13" s="5">
        <f t="shared" si="8"/>
        <v>580108.2142857164</v>
      </c>
      <c r="N13" s="5">
        <f t="shared" si="9"/>
        <v>580108.2142857164</v>
      </c>
      <c r="O13" s="1">
        <f t="shared" si="10"/>
        <v>580108.2142857164</v>
      </c>
      <c r="P13" s="1">
        <f t="shared" si="11"/>
      </c>
      <c r="Q13" s="1">
        <f t="shared" si="12"/>
      </c>
      <c r="R13" s="1">
        <f t="shared" si="13"/>
      </c>
      <c r="S13" s="1">
        <f t="shared" si="14"/>
      </c>
    </row>
    <row r="14" spans="1:19" ht="15">
      <c r="A14" s="127">
        <v>4</v>
      </c>
      <c r="B14" s="8" t="str">
        <f t="shared" si="0"/>
        <v>JUAN CARLOS VALENCIA</v>
      </c>
      <c r="C14" s="136">
        <f t="shared" si="1"/>
        <v>91426222</v>
      </c>
      <c r="D14" s="7" t="s">
        <v>4</v>
      </c>
      <c r="E14" s="1" t="str">
        <f t="shared" si="2"/>
        <v>SI</v>
      </c>
      <c r="F14" s="1" t="str">
        <f t="shared" si="3"/>
        <v>SI</v>
      </c>
      <c r="G14" s="5">
        <f t="shared" si="4"/>
        <v>91426222</v>
      </c>
      <c r="J14" s="5">
        <f t="shared" si="5"/>
        <v>571726.2142857164</v>
      </c>
      <c r="K14" s="1">
        <f t="shared" si="6"/>
      </c>
      <c r="L14" s="5">
        <f t="shared" si="7"/>
        <v>571726.2142857164</v>
      </c>
      <c r="M14" s="5">
        <f t="shared" si="8"/>
        <v>571726.2142857164</v>
      </c>
      <c r="N14" s="5">
        <f t="shared" si="9"/>
        <v>571726.2142857164</v>
      </c>
      <c r="O14" s="1">
        <f t="shared" si="10"/>
        <v>571726.2142857164</v>
      </c>
      <c r="P14" s="1">
        <f t="shared" si="11"/>
      </c>
      <c r="Q14" s="1">
        <f t="shared" si="12"/>
      </c>
      <c r="R14" s="1">
        <f t="shared" si="13"/>
      </c>
      <c r="S14" s="1">
        <f t="shared" si="14"/>
      </c>
    </row>
    <row r="15" spans="1:19" ht="15">
      <c r="A15" s="127">
        <v>5</v>
      </c>
      <c r="B15" s="8" t="str">
        <f t="shared" si="0"/>
        <v>ROQUE AGREDO FERNANDEZ</v>
      </c>
      <c r="C15" s="136">
        <f t="shared" si="1"/>
        <v>91538417</v>
      </c>
      <c r="D15" s="7" t="s">
        <v>4</v>
      </c>
      <c r="E15" s="1" t="str">
        <f t="shared" si="2"/>
        <v>SI</v>
      </c>
      <c r="F15" s="1" t="str">
        <f t="shared" si="3"/>
        <v>SI</v>
      </c>
      <c r="G15" s="5">
        <f t="shared" si="4"/>
        <v>91538417</v>
      </c>
      <c r="J15" s="5">
        <f t="shared" si="5"/>
        <v>459531.2142857164</v>
      </c>
      <c r="K15" s="1">
        <f t="shared" si="6"/>
      </c>
      <c r="L15" s="5">
        <f t="shared" si="7"/>
        <v>459531.2142857164</v>
      </c>
      <c r="M15" s="5">
        <f t="shared" si="8"/>
        <v>459531.2142857164</v>
      </c>
      <c r="N15" s="5">
        <f t="shared" si="9"/>
        <v>459531.2142857164</v>
      </c>
      <c r="O15" s="1">
        <f t="shared" si="10"/>
        <v>459531.2142857164</v>
      </c>
      <c r="P15" s="1">
        <f t="shared" si="11"/>
      </c>
      <c r="Q15" s="1">
        <f t="shared" si="12"/>
      </c>
      <c r="R15" s="1">
        <f t="shared" si="13"/>
      </c>
      <c r="S15" s="1">
        <f t="shared" si="14"/>
      </c>
    </row>
    <row r="16" spans="1:19" ht="15">
      <c r="A16" s="127">
        <v>6</v>
      </c>
      <c r="B16" s="8" t="str">
        <f t="shared" si="0"/>
        <v>CONSORCIO RIVERA SANDOVAL</v>
      </c>
      <c r="C16" s="136">
        <f t="shared" si="1"/>
        <v>91650000</v>
      </c>
      <c r="D16" s="7" t="s">
        <v>4</v>
      </c>
      <c r="E16" s="1" t="str">
        <f t="shared" si="2"/>
        <v>SI</v>
      </c>
      <c r="F16" s="1" t="str">
        <f t="shared" si="3"/>
        <v>SI</v>
      </c>
      <c r="G16" s="5">
        <f t="shared" si="4"/>
        <v>91650000</v>
      </c>
      <c r="J16" s="5">
        <f t="shared" si="5"/>
        <v>347948.2142857164</v>
      </c>
      <c r="K16" s="1">
        <f t="shared" si="6"/>
      </c>
      <c r="L16" s="5">
        <f t="shared" si="7"/>
        <v>347948.2142857164</v>
      </c>
      <c r="M16" s="5">
        <f t="shared" si="8"/>
        <v>347948.2142857164</v>
      </c>
      <c r="N16" s="5">
        <f t="shared" si="9"/>
        <v>347948.2142857164</v>
      </c>
      <c r="O16" s="1">
        <f t="shared" si="10"/>
        <v>347948.2142857164</v>
      </c>
      <c r="P16" s="1">
        <f t="shared" si="11"/>
      </c>
      <c r="Q16" s="1">
        <f t="shared" si="12"/>
      </c>
      <c r="R16" s="1">
        <f t="shared" si="13"/>
      </c>
      <c r="S16" s="1">
        <f t="shared" si="14"/>
      </c>
    </row>
    <row r="17" spans="1:19" ht="15">
      <c r="A17" s="127">
        <v>7</v>
      </c>
      <c r="B17" s="8" t="str">
        <f t="shared" si="0"/>
        <v>ROBERT JESUS HOYOS</v>
      </c>
      <c r="C17" s="136">
        <f t="shared" si="1"/>
        <v>91921280</v>
      </c>
      <c r="D17" s="7" t="s">
        <v>4</v>
      </c>
      <c r="E17" s="1" t="str">
        <f t="shared" si="2"/>
        <v>SI</v>
      </c>
      <c r="F17" s="1" t="str">
        <f t="shared" si="3"/>
        <v>SI</v>
      </c>
      <c r="G17" s="5">
        <f t="shared" si="4"/>
        <v>91921280</v>
      </c>
      <c r="J17" s="5">
        <f t="shared" si="5"/>
        <v>76668.21428571641</v>
      </c>
      <c r="K17" s="1">
        <f t="shared" si="6"/>
      </c>
      <c r="L17" s="5">
        <f t="shared" si="7"/>
        <v>76668.21428571641</v>
      </c>
      <c r="M17" s="5">
        <f t="shared" si="8"/>
        <v>76668.21428571641</v>
      </c>
      <c r="N17" s="5" t="str">
        <f t="shared" si="9"/>
        <v>P</v>
      </c>
      <c r="O17" s="1" t="str">
        <f t="shared" si="10"/>
        <v>P</v>
      </c>
      <c r="P17" s="1">
        <f t="shared" si="11"/>
      </c>
      <c r="Q17" s="1" t="str">
        <f t="shared" si="12"/>
        <v>3º</v>
      </c>
      <c r="R17" s="1">
        <f t="shared" si="13"/>
      </c>
      <c r="S17" s="1">
        <f t="shared" si="14"/>
      </c>
    </row>
    <row r="18" spans="1:19" ht="15">
      <c r="A18" s="127">
        <v>8</v>
      </c>
      <c r="B18" s="8" t="str">
        <f t="shared" si="0"/>
        <v>DIEGO REYNEL FERNANDEZ</v>
      </c>
      <c r="C18" s="136">
        <f t="shared" si="1"/>
        <v>92014426</v>
      </c>
      <c r="D18" s="7" t="s">
        <v>4</v>
      </c>
      <c r="E18" s="1" t="str">
        <f t="shared" si="2"/>
        <v>SI</v>
      </c>
      <c r="F18" s="1" t="str">
        <f t="shared" si="3"/>
        <v>SI</v>
      </c>
      <c r="G18" s="5">
        <f t="shared" si="4"/>
        <v>92014426</v>
      </c>
      <c r="J18" s="5">
        <f t="shared" si="5"/>
        <v>16477.785714283586</v>
      </c>
      <c r="K18" s="1">
        <f t="shared" si="6"/>
      </c>
      <c r="L18" s="5">
        <f t="shared" si="7"/>
        <v>16477.785714283586</v>
      </c>
      <c r="M18" s="5" t="str">
        <f t="shared" si="8"/>
        <v>P</v>
      </c>
      <c r="N18" s="5" t="str">
        <f t="shared" si="9"/>
        <v>P</v>
      </c>
      <c r="O18" s="1" t="str">
        <f t="shared" si="10"/>
        <v>P</v>
      </c>
      <c r="P18" s="1" t="str">
        <f t="shared" si="11"/>
        <v>2º</v>
      </c>
      <c r="Q18" s="1">
        <f t="shared" si="12"/>
      </c>
      <c r="R18" s="1">
        <f t="shared" si="13"/>
      </c>
      <c r="S18" s="1">
        <f t="shared" si="14"/>
      </c>
    </row>
    <row r="19" spans="1:19" ht="15">
      <c r="A19" s="127">
        <v>9</v>
      </c>
      <c r="B19" s="8" t="str">
        <f t="shared" si="0"/>
        <v>HENRY ARCE ARAGON</v>
      </c>
      <c r="C19" s="136">
        <f t="shared" si="1"/>
        <v>91589558</v>
      </c>
      <c r="D19" s="7" t="s">
        <v>4</v>
      </c>
      <c r="E19" s="1" t="str">
        <f t="shared" si="2"/>
        <v>SI</v>
      </c>
      <c r="F19" s="1" t="str">
        <f t="shared" si="3"/>
        <v>SI</v>
      </c>
      <c r="G19" s="5">
        <f t="shared" si="4"/>
        <v>91589558</v>
      </c>
      <c r="J19" s="5">
        <f t="shared" si="5"/>
        <v>408390.2142857164</v>
      </c>
      <c r="K19" s="1">
        <f t="shared" si="6"/>
      </c>
      <c r="L19" s="5">
        <f t="shared" si="7"/>
        <v>408390.2142857164</v>
      </c>
      <c r="M19" s="5">
        <f t="shared" si="8"/>
        <v>408390.2142857164</v>
      </c>
      <c r="N19" s="5">
        <f t="shared" si="9"/>
        <v>408390.2142857164</v>
      </c>
      <c r="O19" s="1">
        <f t="shared" si="10"/>
        <v>408390.2142857164</v>
      </c>
      <c r="P19" s="1">
        <f t="shared" si="11"/>
      </c>
      <c r="Q19" s="1">
        <f t="shared" si="12"/>
      </c>
      <c r="R19" s="1">
        <f t="shared" si="13"/>
      </c>
      <c r="S19" s="1">
        <f t="shared" si="14"/>
      </c>
    </row>
    <row r="20" spans="1:19" ht="15">
      <c r="A20" s="127">
        <v>10</v>
      </c>
      <c r="B20" s="8" t="str">
        <f t="shared" si="0"/>
        <v>DIOGENES SALGADO MONCAYO</v>
      </c>
      <c r="C20" s="136">
        <f t="shared" si="1"/>
        <v>91626484</v>
      </c>
      <c r="D20" s="7" t="s">
        <v>4</v>
      </c>
      <c r="E20" s="1" t="str">
        <f t="shared" si="2"/>
        <v>SI</v>
      </c>
      <c r="F20" s="1" t="str">
        <f t="shared" si="3"/>
        <v>SI</v>
      </c>
      <c r="G20" s="5">
        <f t="shared" si="4"/>
        <v>91626484</v>
      </c>
      <c r="J20" s="5">
        <f t="shared" si="5"/>
        <v>371464.2142857164</v>
      </c>
      <c r="K20" s="1">
        <f t="shared" si="6"/>
      </c>
      <c r="L20" s="5">
        <f t="shared" si="7"/>
        <v>371464.2142857164</v>
      </c>
      <c r="M20" s="5">
        <f t="shared" si="8"/>
        <v>371464.2142857164</v>
      </c>
      <c r="N20" s="5">
        <f t="shared" si="9"/>
        <v>371464.2142857164</v>
      </c>
      <c r="O20" s="1">
        <f t="shared" si="10"/>
        <v>371464.2142857164</v>
      </c>
      <c r="P20" s="1">
        <f t="shared" si="11"/>
      </c>
      <c r="Q20" s="1">
        <f t="shared" si="12"/>
      </c>
      <c r="R20" s="1">
        <f t="shared" si="13"/>
      </c>
      <c r="S20" s="1">
        <f t="shared" si="14"/>
      </c>
    </row>
    <row r="21" spans="1:19" ht="15">
      <c r="A21" s="127">
        <v>11</v>
      </c>
      <c r="B21" s="8" t="str">
        <f>VLOOKUP(A21,datos,2)</f>
        <v>ERWIN CARDENAS SCHENEEMAN</v>
      </c>
      <c r="C21" s="136">
        <f t="shared" si="1"/>
        <v>90610586</v>
      </c>
      <c r="D21" s="7" t="s">
        <v>4</v>
      </c>
      <c r="E21" s="1" t="str">
        <f t="shared" si="2"/>
        <v>SI</v>
      </c>
      <c r="F21" s="1" t="str">
        <f t="shared" si="3"/>
        <v>SI</v>
      </c>
      <c r="G21" s="5">
        <f t="shared" si="4"/>
        <v>90610586</v>
      </c>
      <c r="J21" s="5">
        <f t="shared" si="5"/>
        <v>1387362.2142857164</v>
      </c>
      <c r="K21" s="1">
        <f t="shared" si="6"/>
      </c>
      <c r="L21" s="5">
        <f t="shared" si="7"/>
        <v>1387362.2142857164</v>
      </c>
      <c r="M21" s="5">
        <f t="shared" si="8"/>
        <v>1387362.2142857164</v>
      </c>
      <c r="N21" s="5">
        <f t="shared" si="9"/>
        <v>1387362.2142857164</v>
      </c>
      <c r="O21" s="1">
        <f t="shared" si="10"/>
        <v>1387362.2142857164</v>
      </c>
      <c r="P21" s="1">
        <f t="shared" si="11"/>
      </c>
      <c r="Q21" s="1">
        <f t="shared" si="12"/>
      </c>
      <c r="R21" s="1">
        <f t="shared" si="13"/>
      </c>
      <c r="S21" s="1">
        <f t="shared" si="14"/>
      </c>
    </row>
    <row r="22" spans="1:19" ht="15">
      <c r="A22" s="127">
        <v>12</v>
      </c>
      <c r="B22" s="8" t="str">
        <f t="shared" si="0"/>
        <v>ORLANDO HURTADO FERNANDEZ</v>
      </c>
      <c r="C22" s="136">
        <f t="shared" si="1"/>
        <v>91868356</v>
      </c>
      <c r="D22" s="7" t="s">
        <v>4</v>
      </c>
      <c r="E22" s="1" t="str">
        <f t="shared" si="2"/>
        <v>SI</v>
      </c>
      <c r="F22" s="1" t="str">
        <f t="shared" si="3"/>
        <v>SI</v>
      </c>
      <c r="G22" s="5">
        <f t="shared" si="4"/>
        <v>91868356</v>
      </c>
      <c r="J22" s="5">
        <f t="shared" si="5"/>
        <v>129592.21428571641</v>
      </c>
      <c r="K22" s="1">
        <f t="shared" si="6"/>
      </c>
      <c r="L22" s="5">
        <f t="shared" si="7"/>
        <v>129592.21428571641</v>
      </c>
      <c r="M22" s="5">
        <f t="shared" si="8"/>
        <v>129592.21428571641</v>
      </c>
      <c r="N22" s="5">
        <f t="shared" si="9"/>
        <v>129592.21428571641</v>
      </c>
      <c r="O22" s="1" t="str">
        <f t="shared" si="10"/>
        <v>P</v>
      </c>
      <c r="P22" s="1">
        <f t="shared" si="11"/>
      </c>
      <c r="Q22" s="1">
        <f t="shared" si="12"/>
      </c>
      <c r="R22" s="1" t="str">
        <f t="shared" si="13"/>
        <v>4º</v>
      </c>
      <c r="S22" s="1">
        <f t="shared" si="14"/>
      </c>
    </row>
    <row r="23" spans="1:19" ht="15">
      <c r="A23" s="127">
        <v>13</v>
      </c>
      <c r="B23" s="8" t="str">
        <f t="shared" si="0"/>
        <v>JAIME FAJARDO GOMEZ</v>
      </c>
      <c r="C23" s="136">
        <f t="shared" si="1"/>
        <v>91785936</v>
      </c>
      <c r="D23" s="7" t="s">
        <v>4</v>
      </c>
      <c r="E23" s="1" t="str">
        <f t="shared" si="2"/>
        <v>SI</v>
      </c>
      <c r="F23" s="1" t="str">
        <f t="shared" si="3"/>
        <v>SI</v>
      </c>
      <c r="G23" s="5">
        <f t="shared" si="4"/>
        <v>91785936</v>
      </c>
      <c r="J23" s="5">
        <f t="shared" si="5"/>
        <v>212012.2142857164</v>
      </c>
      <c r="K23" s="1">
        <f t="shared" si="6"/>
      </c>
      <c r="L23" s="5">
        <f t="shared" si="7"/>
        <v>212012.2142857164</v>
      </c>
      <c r="M23" s="5">
        <f t="shared" si="8"/>
        <v>212012.2142857164</v>
      </c>
      <c r="N23" s="5">
        <f t="shared" si="9"/>
        <v>212012.2142857164</v>
      </c>
      <c r="O23" s="1">
        <f t="shared" si="10"/>
        <v>212012.2142857164</v>
      </c>
      <c r="P23" s="1">
        <f t="shared" si="11"/>
      </c>
      <c r="Q23" s="1">
        <f t="shared" si="12"/>
      </c>
      <c r="R23" s="1">
        <f t="shared" si="13"/>
      </c>
      <c r="S23" s="1">
        <f t="shared" si="14"/>
      </c>
    </row>
    <row r="24" spans="1:19" ht="15">
      <c r="A24" s="127">
        <v>14</v>
      </c>
      <c r="B24" s="8" t="str">
        <f t="shared" si="0"/>
        <v>CONSORCIO BICENTENARIO</v>
      </c>
      <c r="C24" s="136">
        <f t="shared" si="1"/>
        <v>92000091</v>
      </c>
      <c r="D24" s="7" t="s">
        <v>4</v>
      </c>
      <c r="E24" s="1" t="str">
        <f t="shared" si="2"/>
        <v>SI</v>
      </c>
      <c r="F24" s="1" t="str">
        <f t="shared" si="3"/>
        <v>SI</v>
      </c>
      <c r="G24" s="5">
        <f t="shared" si="4"/>
        <v>92000091</v>
      </c>
      <c r="J24" s="5">
        <f t="shared" si="5"/>
        <v>2142.7857142835855</v>
      </c>
      <c r="K24" s="1" t="str">
        <f t="shared" si="6"/>
        <v>GANADOR</v>
      </c>
      <c r="L24" s="5" t="str">
        <f t="shared" si="7"/>
        <v>P</v>
      </c>
      <c r="M24" s="5" t="str">
        <f t="shared" si="8"/>
        <v>P</v>
      </c>
      <c r="N24" s="5" t="str">
        <f t="shared" si="9"/>
        <v>P</v>
      </c>
      <c r="O24" s="1" t="str">
        <f t="shared" si="10"/>
        <v>P</v>
      </c>
      <c r="P24" s="1">
        <f t="shared" si="11"/>
      </c>
      <c r="Q24" s="1">
        <f t="shared" si="12"/>
      </c>
      <c r="R24" s="1">
        <f t="shared" si="13"/>
      </c>
      <c r="S24" s="1">
        <f t="shared" si="14"/>
      </c>
    </row>
    <row r="25" spans="1:19" ht="15">
      <c r="A25" s="127">
        <v>15</v>
      </c>
      <c r="B25" s="8">
        <f t="shared" si="0"/>
        <v>0</v>
      </c>
      <c r="C25" s="136">
        <f t="shared" si="1"/>
        <v>0</v>
      </c>
      <c r="D25" s="7" t="s">
        <v>4</v>
      </c>
      <c r="E25" s="1" t="str">
        <f t="shared" si="2"/>
        <v>NO</v>
      </c>
      <c r="F25" s="1" t="str">
        <f t="shared" si="3"/>
        <v>NO</v>
      </c>
      <c r="G25" s="5">
        <f t="shared" si="4"/>
        <v>1</v>
      </c>
      <c r="J25" s="5" t="str">
        <f t="shared" si="5"/>
        <v>P</v>
      </c>
      <c r="K25" s="1">
        <f t="shared" si="6"/>
      </c>
      <c r="L25" s="5" t="str">
        <f t="shared" si="7"/>
        <v>P</v>
      </c>
      <c r="M25" s="5" t="str">
        <f t="shared" si="8"/>
        <v>P</v>
      </c>
      <c r="N25" s="5" t="str">
        <f t="shared" si="9"/>
        <v>P</v>
      </c>
      <c r="O25" s="1" t="str">
        <f t="shared" si="10"/>
        <v>P</v>
      </c>
      <c r="P25" s="1">
        <f t="shared" si="11"/>
      </c>
      <c r="Q25" s="1">
        <f t="shared" si="12"/>
      </c>
      <c r="R25" s="1">
        <f t="shared" si="13"/>
      </c>
      <c r="S25" s="1">
        <f t="shared" si="14"/>
      </c>
    </row>
    <row r="26" spans="1:19" ht="15">
      <c r="A26" s="127">
        <v>16</v>
      </c>
      <c r="B26" s="8">
        <f t="shared" si="0"/>
        <v>0</v>
      </c>
      <c r="C26" s="136">
        <f t="shared" si="1"/>
        <v>0</v>
      </c>
      <c r="D26" s="7" t="s">
        <v>4</v>
      </c>
      <c r="E26" s="1" t="str">
        <f t="shared" si="2"/>
        <v>NO</v>
      </c>
      <c r="F26" s="1" t="str">
        <f t="shared" si="3"/>
        <v>NO</v>
      </c>
      <c r="G26" s="5">
        <f t="shared" si="4"/>
        <v>1</v>
      </c>
      <c r="J26" s="5" t="str">
        <f t="shared" si="5"/>
        <v>P</v>
      </c>
      <c r="K26" s="1">
        <f t="shared" si="6"/>
      </c>
      <c r="L26" s="5" t="str">
        <f t="shared" si="7"/>
        <v>P</v>
      </c>
      <c r="M26" s="5" t="str">
        <f t="shared" si="8"/>
        <v>P</v>
      </c>
      <c r="N26" s="5" t="str">
        <f t="shared" si="9"/>
        <v>P</v>
      </c>
      <c r="O26" s="1" t="str">
        <f t="shared" si="10"/>
        <v>P</v>
      </c>
      <c r="P26" s="1">
        <f t="shared" si="11"/>
      </c>
      <c r="Q26" s="1">
        <f t="shared" si="12"/>
      </c>
      <c r="R26" s="1">
        <f t="shared" si="13"/>
      </c>
      <c r="S26" s="1">
        <f t="shared" si="14"/>
      </c>
    </row>
    <row r="27" spans="1:19" ht="15">
      <c r="A27" s="127">
        <v>17</v>
      </c>
      <c r="B27" s="8">
        <f t="shared" si="0"/>
        <v>0</v>
      </c>
      <c r="C27" s="136">
        <f t="shared" si="1"/>
        <v>0</v>
      </c>
      <c r="D27" s="7" t="s">
        <v>4</v>
      </c>
      <c r="E27" s="1" t="str">
        <f t="shared" si="2"/>
        <v>NO</v>
      </c>
      <c r="F27" s="1" t="str">
        <f t="shared" si="3"/>
        <v>NO</v>
      </c>
      <c r="G27" s="5">
        <f t="shared" si="4"/>
        <v>1</v>
      </c>
      <c r="J27" s="5" t="str">
        <f t="shared" si="5"/>
        <v>P</v>
      </c>
      <c r="K27" s="1">
        <f t="shared" si="6"/>
      </c>
      <c r="L27" s="5" t="str">
        <f t="shared" si="7"/>
        <v>P</v>
      </c>
      <c r="M27" s="5" t="str">
        <f t="shared" si="8"/>
        <v>P</v>
      </c>
      <c r="N27" s="5" t="str">
        <f t="shared" si="9"/>
        <v>P</v>
      </c>
      <c r="O27" s="1" t="str">
        <f t="shared" si="10"/>
        <v>P</v>
      </c>
      <c r="P27" s="1">
        <f t="shared" si="11"/>
      </c>
      <c r="Q27" s="1">
        <f t="shared" si="12"/>
      </c>
      <c r="R27" s="1">
        <f t="shared" si="13"/>
      </c>
      <c r="S27" s="1">
        <f t="shared" si="14"/>
      </c>
    </row>
    <row r="28" spans="1:19" ht="15">
      <c r="A28" s="127">
        <v>18</v>
      </c>
      <c r="B28" s="8">
        <f t="shared" si="0"/>
        <v>0</v>
      </c>
      <c r="C28" s="136">
        <f t="shared" si="1"/>
        <v>0</v>
      </c>
      <c r="D28" s="7" t="s">
        <v>4</v>
      </c>
      <c r="E28" s="1" t="str">
        <f t="shared" si="2"/>
        <v>NO</v>
      </c>
      <c r="F28" s="1" t="str">
        <f t="shared" si="3"/>
        <v>NO</v>
      </c>
      <c r="G28" s="5">
        <f t="shared" si="4"/>
        <v>1</v>
      </c>
      <c r="J28" s="5" t="str">
        <f t="shared" si="5"/>
        <v>P</v>
      </c>
      <c r="K28" s="1">
        <f t="shared" si="6"/>
      </c>
      <c r="L28" s="5" t="str">
        <f t="shared" si="7"/>
        <v>P</v>
      </c>
      <c r="M28" s="5" t="str">
        <f t="shared" si="8"/>
        <v>P</v>
      </c>
      <c r="N28" s="5" t="str">
        <f t="shared" si="9"/>
        <v>P</v>
      </c>
      <c r="O28" s="1" t="str">
        <f t="shared" si="10"/>
        <v>P</v>
      </c>
      <c r="P28" s="1">
        <f t="shared" si="11"/>
      </c>
      <c r="Q28" s="1">
        <f t="shared" si="12"/>
      </c>
      <c r="R28" s="1">
        <f t="shared" si="13"/>
      </c>
      <c r="S28" s="1">
        <f t="shared" si="14"/>
      </c>
    </row>
    <row r="29" spans="1:19" ht="15">
      <c r="A29" s="127">
        <v>19</v>
      </c>
      <c r="B29" s="8">
        <f t="shared" si="0"/>
        <v>0</v>
      </c>
      <c r="C29" s="136">
        <f t="shared" si="1"/>
        <v>0</v>
      </c>
      <c r="D29" s="7" t="s">
        <v>4</v>
      </c>
      <c r="E29" s="1" t="str">
        <f t="shared" si="2"/>
        <v>NO</v>
      </c>
      <c r="F29" s="1" t="str">
        <f t="shared" si="3"/>
        <v>NO</v>
      </c>
      <c r="G29" s="5">
        <f t="shared" si="4"/>
        <v>1</v>
      </c>
      <c r="J29" s="5" t="str">
        <f t="shared" si="5"/>
        <v>P</v>
      </c>
      <c r="K29" s="1">
        <f t="shared" si="6"/>
      </c>
      <c r="L29" s="5" t="str">
        <f t="shared" si="7"/>
        <v>P</v>
      </c>
      <c r="M29" s="5" t="str">
        <f t="shared" si="8"/>
        <v>P</v>
      </c>
      <c r="N29" s="5" t="str">
        <f t="shared" si="9"/>
        <v>P</v>
      </c>
      <c r="O29" s="1" t="str">
        <f t="shared" si="10"/>
        <v>P</v>
      </c>
      <c r="P29" s="1">
        <f t="shared" si="11"/>
      </c>
      <c r="Q29" s="1">
        <f t="shared" si="12"/>
      </c>
      <c r="R29" s="1">
        <f t="shared" si="13"/>
      </c>
      <c r="S29" s="1">
        <f t="shared" si="14"/>
      </c>
    </row>
    <row r="30" spans="1:19" ht="15">
      <c r="A30" s="127">
        <v>20</v>
      </c>
      <c r="B30" s="8">
        <f t="shared" si="0"/>
        <v>0</v>
      </c>
      <c r="C30" s="136">
        <f t="shared" si="1"/>
        <v>0</v>
      </c>
      <c r="D30" s="7" t="s">
        <v>4</v>
      </c>
      <c r="E30" s="1" t="str">
        <f t="shared" si="2"/>
        <v>NO</v>
      </c>
      <c r="F30" s="1" t="str">
        <f t="shared" si="3"/>
        <v>NO</v>
      </c>
      <c r="G30" s="5">
        <f t="shared" si="4"/>
        <v>1</v>
      </c>
      <c r="J30" s="5" t="str">
        <f t="shared" si="5"/>
        <v>P</v>
      </c>
      <c r="K30" s="1">
        <f t="shared" si="6"/>
      </c>
      <c r="L30" s="5" t="str">
        <f t="shared" si="7"/>
        <v>P</v>
      </c>
      <c r="M30" s="5" t="str">
        <f t="shared" si="8"/>
        <v>P</v>
      </c>
      <c r="N30" s="5" t="str">
        <f t="shared" si="9"/>
        <v>P</v>
      </c>
      <c r="O30" s="1" t="str">
        <f t="shared" si="10"/>
        <v>P</v>
      </c>
      <c r="P30" s="1">
        <f t="shared" si="11"/>
      </c>
      <c r="Q30" s="1">
        <f t="shared" si="12"/>
      </c>
      <c r="R30" s="1">
        <f t="shared" si="13"/>
      </c>
      <c r="S30" s="1">
        <f t="shared" si="14"/>
      </c>
    </row>
    <row r="31" ht="15">
      <c r="B31" s="131"/>
    </row>
    <row r="32" spans="2:15" ht="15">
      <c r="B32" s="128" t="s">
        <v>7</v>
      </c>
      <c r="C32" s="128">
        <f>IF(D37=0,20,20-D37)</f>
        <v>14</v>
      </c>
      <c r="G32" s="9">
        <f>COUNTIF(G11:G30,"&gt;1")</f>
        <v>14</v>
      </c>
      <c r="J32" s="139">
        <f>MIN(J11:J30)</f>
        <v>2142.7857142835855</v>
      </c>
      <c r="L32" s="139">
        <f>MIN(L11:L30)</f>
        <v>16477.785714283586</v>
      </c>
      <c r="M32" s="139">
        <f>MIN(M11:M30)</f>
        <v>76668.21428571641</v>
      </c>
      <c r="N32" s="139">
        <f>MIN(N11:N30)</f>
        <v>129592.21428571641</v>
      </c>
      <c r="O32" s="18">
        <f>MIN(O11:O30)</f>
        <v>135640.2142857164</v>
      </c>
    </row>
    <row r="33" spans="2:3" ht="15">
      <c r="B33" s="129"/>
      <c r="C33" s="127"/>
    </row>
    <row r="35" ht="15">
      <c r="D35" s="3" t="s">
        <v>4</v>
      </c>
    </row>
    <row r="36" ht="15">
      <c r="D36" s="4" t="s">
        <v>5</v>
      </c>
    </row>
    <row r="37" ht="15">
      <c r="D37" s="6">
        <f>COUNT(B11:B30)</f>
        <v>6</v>
      </c>
    </row>
  </sheetData>
  <sheetProtection/>
  <mergeCells count="1">
    <mergeCell ref="B6:K6"/>
  </mergeCells>
  <dataValidations count="1">
    <dataValidation type="list" allowBlank="1" showInputMessage="1" showErrorMessage="1" sqref="D11:D30">
      <formula1>$D$35:$D$36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dcterms:created xsi:type="dcterms:W3CDTF">2010-03-17T04:07:38Z</dcterms:created>
  <dcterms:modified xsi:type="dcterms:W3CDTF">2010-12-17T14:05:33Z</dcterms:modified>
  <cp:category/>
  <cp:version/>
  <cp:contentType/>
  <cp:contentStatus/>
</cp:coreProperties>
</file>